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" activeTab="0"/>
  </bookViews>
  <sheets>
    <sheet name="Spring calc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<sst xmlns="http://schemas.openxmlformats.org/spreadsheetml/2006/main" count="60" uniqueCount="55">
  <si>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Wire Thickness (diameter)</t>
  </si>
  <si>
    <t>inch</t>
  </si>
  <si>
    <t>= d</t>
  </si>
  <si>
    <t>Inside Diam ID</t>
  </si>
  <si>
    <t>Mean Coil Diameter</t>
  </si>
  <si>
    <t>=D</t>
  </si>
  <si>
    <t>Overall length (OAL)</t>
  </si>
  <si>
    <t>Right or Left hand spring</t>
  </si>
  <si>
    <t>Right</t>
  </si>
  <si>
    <t>hand</t>
  </si>
  <si>
    <t>End Treatment</t>
  </si>
  <si>
    <t>radial tang</t>
  </si>
  <si>
    <t>Weight of Door</t>
  </si>
  <si>
    <t>lbs</t>
  </si>
  <si>
    <t>Height of Door</t>
  </si>
  <si>
    <t>ft</t>
  </si>
  <si>
    <t>Drum Radius</t>
  </si>
  <si>
    <t>Drum Diameter</t>
  </si>
  <si>
    <t>torque calculated</t>
  </si>
  <si>
    <t>ft*lbs</t>
  </si>
  <si>
    <t>torque calculated per door weight</t>
  </si>
  <si>
    <t>in*lbs</t>
  </si>
  <si>
    <t>Dead Coils</t>
  </si>
  <si>
    <t xml:space="preserve"> 5 to 10, depending on winding cones</t>
  </si>
  <si>
    <t>Number of active coils</t>
  </si>
  <si>
    <t>E</t>
  </si>
  <si>
    <t>psi</t>
  </si>
  <si>
    <t>Young's modulus of the material (psi)  ASTM A229 oil-tempered wire)</t>
  </si>
  <si>
    <t>F</t>
  </si>
  <si>
    <t># turns applied</t>
  </si>
  <si>
    <t xml:space="preserve"> for standard residential garage door</t>
  </si>
  <si>
    <t>π</t>
  </si>
  <si>
    <t>K</t>
  </si>
  <si>
    <t>K = π * E * d^4 / (32*D*N) ; Spring rate (IPPT)</t>
  </si>
  <si>
    <t xml:space="preserve">Torque (one spring) </t>
  </si>
  <si>
    <t>in lbs    T=K*F</t>
  </si>
  <si>
    <t>Spring index</t>
  </si>
  <si>
    <t>C = D/d</t>
  </si>
  <si>
    <t xml:space="preserve">Density of the material (lb/cu-in) </t>
  </si>
  <si>
    <t>lb/cu-in</t>
  </si>
  <si>
    <t xml:space="preserve"> rho = 0.283 lb/cu-in (ASTM A229 oil-tempered wire)</t>
  </si>
  <si>
    <t>Mass weight of spring</t>
  </si>
  <si>
    <t xml:space="preserve"> M = rho * L/d*pi*D * pi*d^2/4</t>
  </si>
  <si>
    <t>Wahl correction factor for stress</t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</si>
  <si>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(4C-1)/(4C-4) + 0.615/C</t>
    </r>
  </si>
  <si>
    <t>Bending stress from torsion, per turn (psi) = S</t>
  </si>
  <si>
    <t xml:space="preserve"> (psi)</t>
  </si>
  <si>
    <t>S = 32*T/(π*d^3)</t>
  </si>
  <si>
    <t>Recommended stress limit (after Wahl correction) = S*Kw</t>
  </si>
  <si>
    <t>= S * Kw &lt; = 242 Kpsi (10,000 cycle life)
 &lt; = 200 Kpsi (25,000 cycle life)
 &lt; = 175 Kpsi (50,000 cycle life)
 &lt; = 150 Kpsi (100,000 cycle life)</t>
  </si>
  <si>
    <t>ABOVE CALCULATION IS FOR ONE SPRING</t>
  </si>
  <si>
    <t>Below CALCULATION IS FOR TWO SPRINGS</t>
  </si>
  <si>
    <t xml:space="preserve">For two springs torque = </t>
  </si>
  <si>
    <r>
      <t xml:space="preserve">Spring cost </t>
    </r>
    <r>
      <rPr>
        <u val="single"/>
        <sz val="10"/>
        <rFont val="Arial"/>
        <family val="2"/>
      </rPr>
      <t>at $3.50</t>
    </r>
    <r>
      <rPr>
        <sz val="10"/>
        <rFont val="Arial"/>
        <family val="2"/>
      </rPr>
      <t>/lb</t>
    </r>
  </si>
  <si>
    <t>Therefore, two springs without (cones, cones assy, shipping &amp; handling = 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</si>
</sst>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0"/>
    <numFmt numFmtId="167" formatCode="0.00E+00"/>
    <numFmt numFmtId="168" formatCode="0.00000"/>
    <numFmt numFmtId="169" formatCode="0"/>
    <numFmt numFmtId="170" formatCode="[$$-409]#,##0.00;[RED]\-[$$-409]#,##0.00"/>
    <numFmt numFmtId="171" formatCode="\$#,##0.00_);[RED]&quot;($&quot;#,##0.00\)"/>
  </numFmts>
  <fonts count="4"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1" xfId="0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7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8" xfId="0" applyFont="1" applyBorder="1" applyAlignment="1">
      <alignment wrapText="1"/>
    </xf>
    <xf numFmtId="168" fontId="0" fillId="0" borderId="0" xfId="0" applyNumberFormat="1" applyBorder="1" applyAlignment="1">
      <alignment horizontal="right"/>
    </xf>
    <xf numFmtId="164" fontId="0" fillId="0" borderId="9" xfId="0" applyFont="1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 wrapText="1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12" xfId="0" applyFont="1" applyBorder="1" applyAlignment="1">
      <alignment/>
    </xf>
    <xf numFmtId="164" fontId="0" fillId="0" borderId="12" xfId="0" applyBorder="1" applyAlignment="1">
      <alignment horizontal="right"/>
    </xf>
    <xf numFmtId="164" fontId="0" fillId="0" borderId="12" xfId="0" applyBorder="1" applyAlignment="1">
      <alignment/>
    </xf>
    <xf numFmtId="164" fontId="0" fillId="0" borderId="12" xfId="0" applyBorder="1" applyAlignment="1">
      <alignment wrapText="1"/>
    </xf>
    <xf numFmtId="164" fontId="2" fillId="0" borderId="13" xfId="0" applyFont="1" applyBorder="1" applyAlignment="1">
      <alignment/>
    </xf>
    <xf numFmtId="164" fontId="0" fillId="0" borderId="13" xfId="0" applyBorder="1" applyAlignment="1">
      <alignment horizontal="right"/>
    </xf>
    <xf numFmtId="164" fontId="0" fillId="0" borderId="13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>
      <alignment wrapText="1"/>
    </xf>
    <xf numFmtId="164" fontId="0" fillId="0" borderId="14" xfId="0" applyBorder="1" applyAlignment="1">
      <alignment horizontal="right"/>
    </xf>
    <xf numFmtId="164" fontId="0" fillId="0" borderId="15" xfId="0" applyBorder="1" applyAlignment="1">
      <alignment horizontal="right"/>
    </xf>
    <xf numFmtId="164" fontId="0" fillId="0" borderId="15" xfId="0" applyBorder="1" applyAlignment="1">
      <alignment/>
    </xf>
    <xf numFmtId="164" fontId="0" fillId="0" borderId="15" xfId="0" applyBorder="1" applyAlignment="1">
      <alignment wrapText="1"/>
    </xf>
    <xf numFmtId="164" fontId="0" fillId="0" borderId="16" xfId="0" applyBorder="1" applyAlignment="1">
      <alignment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9" zoomScaleNormal="89" workbookViewId="0" topLeftCell="A1">
      <selection activeCell="A17" sqref="A17"/>
    </sheetView>
  </sheetViews>
  <sheetFormatPr defaultColWidth="9.140625" defaultRowHeight="12.75"/>
  <cols>
    <col min="1" max="1" width="66.00390625" style="1" customWidth="1"/>
    <col min="2" max="2" width="11.57421875" style="2" customWidth="1"/>
    <col min="3" max="3" width="16.140625" style="2" customWidth="1"/>
    <col min="4" max="4" width="9.140625" style="1" customWidth="1"/>
    <col min="5" max="5" width="60.8515625" style="3" customWidth="1"/>
    <col min="6" max="6" width="8.00390625" style="1" customWidth="1"/>
    <col min="7" max="16384" width="9.140625" style="1" customWidth="1"/>
  </cols>
  <sheetData>
    <row r="1" spans="1:5" ht="12.75">
      <c r="A1" s="1" t="s">
        <v>0</v>
      </c>
      <c r="B1" s="4">
        <v>0.218</v>
      </c>
      <c r="C1" s="2" t="s">
        <v>1</v>
      </c>
      <c r="E1" s="3" t="s">
        <v>2</v>
      </c>
    </row>
    <row r="2" spans="1:5" ht="12.75">
      <c r="A2" s="1" t="s">
        <v>3</v>
      </c>
      <c r="B2" s="5">
        <v>2</v>
      </c>
      <c r="C2" s="2" t="s">
        <v>1</v>
      </c>
      <c r="E2" s="6"/>
    </row>
    <row r="3" spans="1:5" ht="12.75">
      <c r="A3" s="1" t="s">
        <v>4</v>
      </c>
      <c r="B3" s="4">
        <f>B2+B1</f>
        <v>2.218</v>
      </c>
      <c r="C3" s="2" t="s">
        <v>1</v>
      </c>
      <c r="E3" s="6" t="s">
        <v>5</v>
      </c>
    </row>
    <row r="4" spans="1:3" ht="12.75">
      <c r="A4" s="1" t="s">
        <v>6</v>
      </c>
      <c r="B4" s="2">
        <v>28</v>
      </c>
      <c r="C4" s="2" t="s">
        <v>1</v>
      </c>
    </row>
    <row r="5" spans="1:3" ht="12.75">
      <c r="A5" s="1" t="s">
        <v>7</v>
      </c>
      <c r="B5" s="2" t="s">
        <v>8</v>
      </c>
      <c r="C5" s="2" t="s">
        <v>9</v>
      </c>
    </row>
    <row r="6" spans="1:2" ht="12.75">
      <c r="A6" s="1" t="s">
        <v>10</v>
      </c>
      <c r="B6" s="2" t="s">
        <v>11</v>
      </c>
    </row>
    <row r="7" spans="1:3" ht="12.75">
      <c r="A7" s="1" t="s">
        <v>12</v>
      </c>
      <c r="B7" s="2">
        <v>173</v>
      </c>
      <c r="C7" s="2" t="s">
        <v>13</v>
      </c>
    </row>
    <row r="8" spans="1:3" ht="12.75">
      <c r="A8" s="1" t="s">
        <v>14</v>
      </c>
      <c r="B8" s="2">
        <v>7</v>
      </c>
      <c r="C8" s="2" t="s">
        <v>15</v>
      </c>
    </row>
    <row r="9" spans="1:3" ht="12.75">
      <c r="A9" s="1" t="s">
        <v>16</v>
      </c>
      <c r="B9" s="2">
        <v>2</v>
      </c>
      <c r="C9" s="2" t="s">
        <v>1</v>
      </c>
    </row>
    <row r="10" spans="1:2" ht="12.75">
      <c r="A10" s="1" t="s">
        <v>17</v>
      </c>
      <c r="B10" s="2">
        <f>2*B9</f>
        <v>4</v>
      </c>
    </row>
    <row r="11" spans="1:3" ht="12.75">
      <c r="A11" s="1" t="s">
        <v>18</v>
      </c>
      <c r="B11" s="2">
        <f>B7*(B9/12)</f>
        <v>28.833333333333332</v>
      </c>
      <c r="C11" s="2" t="s">
        <v>19</v>
      </c>
    </row>
    <row r="12" spans="1:6" ht="12.75">
      <c r="A12" s="1" t="s">
        <v>20</v>
      </c>
      <c r="B12" s="7">
        <f>B7*B9</f>
        <v>346</v>
      </c>
      <c r="C12" s="8" t="s">
        <v>21</v>
      </c>
      <c r="D12" s="9"/>
      <c r="E12" s="10"/>
      <c r="F12" s="9"/>
    </row>
    <row r="13" spans="1:6" ht="12.75">
      <c r="A13" s="11" t="s">
        <v>22</v>
      </c>
      <c r="B13" s="2">
        <v>5</v>
      </c>
      <c r="E13" s="6" t="s">
        <v>23</v>
      </c>
      <c r="F13" s="12"/>
    </row>
    <row r="14" spans="1:6" ht="12.75">
      <c r="A14" s="11" t="s">
        <v>24</v>
      </c>
      <c r="B14" s="2">
        <f>B4/B1-B13</f>
        <v>123.44036697247705</v>
      </c>
      <c r="F14" s="12"/>
    </row>
    <row r="15" ht="12.75">
      <c r="F15" s="12"/>
    </row>
    <row r="16" spans="1:6" ht="12.75">
      <c r="A16" s="13" t="s">
        <v>25</v>
      </c>
      <c r="B16" s="14">
        <f>28.5*10^6</f>
        <v>28500000</v>
      </c>
      <c r="C16" s="15" t="s">
        <v>26</v>
      </c>
      <c r="D16" s="16"/>
      <c r="E16" s="17" t="s">
        <v>27</v>
      </c>
      <c r="F16" s="12"/>
    </row>
    <row r="17" spans="1:6" ht="12.75">
      <c r="A17" s="18" t="s">
        <v>28</v>
      </c>
      <c r="B17" s="19">
        <v>7.5</v>
      </c>
      <c r="C17" s="19" t="s">
        <v>29</v>
      </c>
      <c r="D17" s="20"/>
      <c r="E17" s="21" t="s">
        <v>30</v>
      </c>
      <c r="F17" s="12"/>
    </row>
    <row r="18" spans="1:6" ht="12.75">
      <c r="A18" s="18" t="s">
        <v>31</v>
      </c>
      <c r="B18" s="22">
        <v>3.1415926</v>
      </c>
      <c r="C18" s="19"/>
      <c r="D18" s="20"/>
      <c r="E18" s="21"/>
      <c r="F18" s="12"/>
    </row>
    <row r="19" spans="1:6" ht="12.75">
      <c r="A19" s="18" t="s">
        <v>32</v>
      </c>
      <c r="B19" s="19">
        <f>(B18*B16*B1^4)/(32*B3*B14)</f>
        <v>23.08085939883645</v>
      </c>
      <c r="C19" s="19"/>
      <c r="D19" s="20"/>
      <c r="E19" s="21" t="s">
        <v>33</v>
      </c>
      <c r="F19" s="12"/>
    </row>
    <row r="20" spans="1:6" ht="12.75">
      <c r="A20" s="23" t="s">
        <v>34</v>
      </c>
      <c r="B20" s="24">
        <f>B19*B17</f>
        <v>173.10644549127338</v>
      </c>
      <c r="C20" s="24"/>
      <c r="D20" s="25"/>
      <c r="E20" s="26" t="s">
        <v>35</v>
      </c>
      <c r="F20" s="12"/>
    </row>
    <row r="21" ht="12.75">
      <c r="F21" s="12"/>
    </row>
    <row r="22" spans="1:6" ht="12.75">
      <c r="A22" s="11" t="s">
        <v>36</v>
      </c>
      <c r="B22" s="2">
        <f>B3/B1</f>
        <v>10.174311926605505</v>
      </c>
      <c r="E22" s="6" t="s">
        <v>37</v>
      </c>
      <c r="F22" s="12"/>
    </row>
    <row r="23" spans="1:6" ht="12.75">
      <c r="A23" s="11" t="s">
        <v>38</v>
      </c>
      <c r="B23" s="2">
        <f>0.283</f>
        <v>0.283</v>
      </c>
      <c r="C23" s="2" t="s">
        <v>39</v>
      </c>
      <c r="E23" s="6" t="s">
        <v>40</v>
      </c>
      <c r="F23" s="12"/>
    </row>
    <row r="24" spans="1:6" ht="12.75">
      <c r="A24" s="1" t="s">
        <v>41</v>
      </c>
      <c r="B24" s="2">
        <f>B23*(B4/B1)*B18*B3*B18*B1^2/4</f>
        <v>9.453709252968649</v>
      </c>
      <c r="C24" s="2" t="s">
        <v>13</v>
      </c>
      <c r="E24" s="3" t="s">
        <v>42</v>
      </c>
      <c r="F24" s="12"/>
    </row>
    <row r="25" ht="12.75">
      <c r="F25" s="12"/>
    </row>
    <row r="26" spans="1:6" ht="15">
      <c r="A26" s="11" t="s">
        <v>43</v>
      </c>
      <c r="B26" s="4">
        <f>((4*B22-1)/(4*B22-4))+0.615/B22</f>
        <v>1.1421963480613164</v>
      </c>
      <c r="E26" s="6" t="s">
        <v>44</v>
      </c>
      <c r="F26" s="12"/>
    </row>
    <row r="27" spans="1:6" ht="12.75">
      <c r="A27" s="11" t="s">
        <v>45</v>
      </c>
      <c r="B27" s="27">
        <f>(32*B20)/(B18*(B1^3))</f>
        <v>170193.85327104782</v>
      </c>
      <c r="C27" s="28" t="s">
        <v>46</v>
      </c>
      <c r="E27" s="6" t="s">
        <v>47</v>
      </c>
      <c r="F27" s="12"/>
    </row>
    <row r="28" spans="1:6" ht="45.75">
      <c r="A28" s="11" t="s">
        <v>48</v>
      </c>
      <c r="B28" s="27">
        <f>B27*B26</f>
        <v>194394.79766867435</v>
      </c>
      <c r="E28" s="6" t="s">
        <v>49</v>
      </c>
      <c r="F28" s="12"/>
    </row>
    <row r="29" spans="1:6" ht="12.75">
      <c r="A29" s="11"/>
      <c r="F29" s="12"/>
    </row>
    <row r="30" spans="1:6" ht="12.75">
      <c r="A30" s="29" t="s">
        <v>50</v>
      </c>
      <c r="B30" s="30"/>
      <c r="C30" s="30"/>
      <c r="D30" s="31"/>
      <c r="E30" s="32"/>
      <c r="F30" s="12"/>
    </row>
    <row r="31" spans="1:6" ht="12.75">
      <c r="A31" s="11"/>
      <c r="C31"/>
      <c r="F31" s="12"/>
    </row>
    <row r="32" spans="1:6" ht="12.75">
      <c r="A32" s="33" t="s">
        <v>51</v>
      </c>
      <c r="B32" s="34"/>
      <c r="C32" s="35"/>
      <c r="D32" s="36"/>
      <c r="E32" s="37"/>
      <c r="F32" s="12"/>
    </row>
    <row r="33" spans="1:6" ht="12.75">
      <c r="A33" s="2" t="s">
        <v>52</v>
      </c>
      <c r="B33" s="38">
        <f>2*B20</f>
        <v>346.21289098254675</v>
      </c>
      <c r="C33" s="39"/>
      <c r="D33" s="40"/>
      <c r="E33" s="41"/>
      <c r="F33" s="42"/>
    </row>
    <row r="34" ht="12.75"/>
    <row r="36" spans="1:2" ht="12.75">
      <c r="A36" s="2" t="s">
        <v>53</v>
      </c>
      <c r="B36" s="43">
        <f>3.5*B24</f>
        <v>33.08798238539027</v>
      </c>
    </row>
    <row r="37" spans="1:3" ht="12.75">
      <c r="A37" s="28" t="s">
        <v>54</v>
      </c>
      <c r="B37" s="43">
        <f>2*B36</f>
        <v>66.17596477078054</v>
      </c>
      <c r="C37" s="28"/>
    </row>
    <row r="39" spans="1:2" ht="12.75">
      <c r="A39" s="11"/>
      <c r="B39" s="4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hpmain </cp:lastModifiedBy>
  <dcterms:created xsi:type="dcterms:W3CDTF">2010-01-16T17:56:05Z</dcterms:created>
  <dcterms:modified xsi:type="dcterms:W3CDTF">2010-02-06T20:00:32Z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784421296</vt:r8>
  </property>
  <property fmtid="{D5CDD505-2E9C-101B-9397-08002B2CF9AE}" pid="3" name="_AuthorEmailDisplayName">
    <vt:lpwstr>Andrew Bowyer </vt:lpwstr>
  </property>
  <property fmtid="{D5CDD505-2E9C-101B-9397-08002B2CF9AE}" pid="4" name="_EmailSubject">
    <vt:lpwstr>spring winding (3).xls</vt:lpwstr>
  </property>
  <property fmtid="{D5CDD505-2E9C-101B-9397-08002B2CF9AE}" pid="5" name="_PreviousAdHocReviewCycleID">
    <vt:r8>703489501</vt:r8>
  </property>
</Properties>
</file>