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Chart" sheetId="1" r:id="rId1"/>
    <sheet name="Properties" sheetId="2" r:id="rId2"/>
  </sheets>
  <calcPr calcId="125725"/>
</workbook>
</file>

<file path=xl/calcChain.xml><?xml version="1.0" encoding="utf-8"?>
<calcChain xmlns="http://schemas.openxmlformats.org/spreadsheetml/2006/main">
  <c r="C7" i="2"/>
  <c r="C4"/>
  <c r="C3"/>
  <c r="C2"/>
  <c r="B32" i="1" l="1"/>
  <c r="B30"/>
  <c r="B28"/>
  <c r="B26"/>
  <c r="B24"/>
  <c r="B22"/>
  <c r="B20"/>
  <c r="B18"/>
  <c r="B16"/>
  <c r="B14"/>
  <c r="B12"/>
  <c r="B10"/>
  <c r="B9"/>
  <c r="B31"/>
  <c r="B29"/>
  <c r="B27"/>
  <c r="B25"/>
  <c r="B23"/>
  <c r="B21"/>
  <c r="B19"/>
  <c r="B17"/>
  <c r="B15"/>
  <c r="B13"/>
  <c r="B11"/>
  <c r="C24" i="2"/>
  <c r="D32" i="1" s="1"/>
  <c r="C8" i="2"/>
  <c r="C11" s="1"/>
  <c r="C30" i="1" s="1"/>
  <c r="C32" l="1"/>
  <c r="E11"/>
  <c r="F11"/>
  <c r="E15"/>
  <c r="F15"/>
  <c r="E19"/>
  <c r="F19"/>
  <c r="E23"/>
  <c r="F23"/>
  <c r="E27"/>
  <c r="F27"/>
  <c r="E31"/>
  <c r="F31"/>
  <c r="E10"/>
  <c r="F10"/>
  <c r="E14"/>
  <c r="F14"/>
  <c r="E18"/>
  <c r="F18"/>
  <c r="E22"/>
  <c r="F22"/>
  <c r="E26"/>
  <c r="F26"/>
  <c r="E30"/>
  <c r="F30"/>
  <c r="E13"/>
  <c r="F13"/>
  <c r="E17"/>
  <c r="F17"/>
  <c r="E21"/>
  <c r="F21"/>
  <c r="E25"/>
  <c r="F25"/>
  <c r="E29"/>
  <c r="F29"/>
  <c r="E9"/>
  <c r="F9"/>
  <c r="E12"/>
  <c r="F12"/>
  <c r="E16"/>
  <c r="F16"/>
  <c r="E20"/>
  <c r="F20"/>
  <c r="E24"/>
  <c r="F24"/>
  <c r="E28"/>
  <c r="F28"/>
  <c r="E32"/>
  <c r="F32"/>
  <c r="E4"/>
  <c r="D11"/>
  <c r="D13"/>
  <c r="D15"/>
  <c r="D17"/>
  <c r="D19"/>
  <c r="D21"/>
  <c r="D23"/>
  <c r="D25"/>
  <c r="D27"/>
  <c r="D29"/>
  <c r="D31"/>
  <c r="D9"/>
  <c r="D10"/>
  <c r="D12"/>
  <c r="D14"/>
  <c r="D16"/>
  <c r="D18"/>
  <c r="D20"/>
  <c r="D22"/>
  <c r="D24"/>
  <c r="D26"/>
  <c r="D28"/>
  <c r="D30"/>
  <c r="C13"/>
  <c r="C21"/>
  <c r="C29"/>
  <c r="C15"/>
  <c r="C19"/>
  <c r="C23"/>
  <c r="C27"/>
  <c r="C31"/>
  <c r="C12"/>
  <c r="C16"/>
  <c r="C20"/>
  <c r="C24"/>
  <c r="C28"/>
  <c r="C11"/>
  <c r="C17"/>
  <c r="C25"/>
  <c r="C10"/>
  <c r="C14"/>
  <c r="C18"/>
  <c r="C22"/>
  <c r="C26"/>
  <c r="C9"/>
</calcChain>
</file>

<file path=xl/sharedStrings.xml><?xml version="1.0" encoding="utf-8"?>
<sst xmlns="http://schemas.openxmlformats.org/spreadsheetml/2006/main" count="64" uniqueCount="62">
  <si>
    <t>Wire Diameter</t>
  </si>
  <si>
    <t>inches</t>
  </si>
  <si>
    <t>Maximum (recommended) inch-lbs of torque (MIP)</t>
  </si>
  <si>
    <t>in-lb</t>
  </si>
  <si>
    <t>Weight per lineal inch</t>
  </si>
  <si>
    <t>lbs</t>
  </si>
  <si>
    <t>Unused Coils</t>
  </si>
  <si>
    <t>coils</t>
  </si>
  <si>
    <t>Spring Length L (inches)</t>
  </si>
  <si>
    <t>Rate K (IPPT)</t>
  </si>
  <si>
    <t>Max turns (10K Cycle Lifetime)</t>
  </si>
  <si>
    <t>Spring Weight (lbs)</t>
  </si>
  <si>
    <t>Lift Weight (lbs)</t>
  </si>
  <si>
    <t>Spring Diameter (ID)</t>
  </si>
  <si>
    <t>Property</t>
  </si>
  <si>
    <t>Formula or Constant</t>
  </si>
  <si>
    <t>Mean coil diameter (inches)</t>
  </si>
  <si>
    <t>D = (OD+ID)/2 = ID+d = OD-d</t>
  </si>
  <si>
    <t xml:space="preserve">Wire size (inches) </t>
  </si>
  <si>
    <t>d</t>
  </si>
  <si>
    <t xml:space="preserve">Young's modulus of the material (psi) </t>
  </si>
  <si>
    <t>E = 28.5*10^6 psi (ASTM A229 oil-tempered wire)</t>
  </si>
  <si>
    <t xml:space="preserve">Density of the material (lb/cu-in) </t>
  </si>
  <si>
    <t>rho = 0.283 lb/cu-in (ASTM A229 oil-tempered wire)</t>
  </si>
  <si>
    <t>Number of (active) coils</t>
  </si>
  <si>
    <t>N = L/d - "dead coils"</t>
  </si>
  <si>
    <t>Dead Coils</t>
  </si>
  <si>
    <t>5 to 10, depending on winding cones</t>
  </si>
  <si>
    <t>Spring index</t>
  </si>
  <si>
    <t>C = D/d</t>
  </si>
  <si>
    <t>Poisson ratio</t>
  </si>
  <si>
    <t>nu</t>
  </si>
  <si>
    <t xml:space="preserve">Shear modulus (psi) </t>
  </si>
  <si>
    <t>G = E / (2(1+nu))</t>
  </si>
  <si>
    <t>Wahl correction factor for stress</t>
  </si>
  <si>
    <t>Kw = (4C-1)/(4C-4) + 0.615/C</t>
  </si>
  <si>
    <t>Mass (weight) of spring (lbs)</t>
  </si>
  <si>
    <t>M = rho * L/d*pi*D * pi*d^2/4</t>
  </si>
  <si>
    <t>Spring rate (IPPT)</t>
  </si>
  <si>
    <t>Number of turns applied</t>
  </si>
  <si>
    <t>F = 7.5 for a standard residential garage door</t>
  </si>
  <si>
    <t>Torque (in-lbs)</t>
  </si>
  <si>
    <t>T = K*F</t>
  </si>
  <si>
    <t>Bending stress from torsion, per turn (psi)</t>
  </si>
  <si>
    <t>Recommended stress limit</t>
  </si>
  <si>
    <t>S * Kw</t>
  </si>
  <si>
    <t>Value</t>
  </si>
  <si>
    <t>&lt; = 242 Kpsi (10,000 cycle life)</t>
  </si>
  <si>
    <t>&lt; = 200 Kpsi (25,000 cycle life)</t>
  </si>
  <si>
    <t>&lt; = 175 Kpsi (50,000 cycle life)</t>
  </si>
  <si>
    <t>&lt; = 150 Kpsi (100,000 cycle life)</t>
  </si>
  <si>
    <t>PI</t>
  </si>
  <si>
    <t>Standard value is 3.14159 or use Excel PI() function</t>
  </si>
  <si>
    <t>Weight of spring per lineal inch</t>
  </si>
  <si>
    <t>K = pi * E * d^4 / (32*D*N)</t>
  </si>
  <si>
    <t>S = 32*T/(pi*d^3)</t>
  </si>
  <si>
    <t xml:space="preserve">            (after Wahl correction)</t>
  </si>
  <si>
    <t>Stress Limit For Chart</t>
  </si>
  <si>
    <t>In psi, use 242000 for 10,000 cycle life</t>
  </si>
  <si>
    <t>Lift Drum Diameter</t>
  </si>
  <si>
    <t>Est. Life @ 7.5 Turns</t>
  </si>
  <si>
    <t>Corr. Stress @ 7.5 Turns (Kpsi)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</si>
</sst>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wrapText="1"/>
    </xf>
    <xf numFmtId="0" fontId="0" fillId="2" borderId="0" xfId="0" applyFill="1" applyAlignment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66675</xdr:rowOff>
    </xdr:from>
    <xdr:to>
      <xdr:col>7</xdr:col>
      <xdr:colOff>47625</xdr:colOff>
      <xdr:row>5</xdr:row>
      <xdr:rowOff>180975</xdr:rowOff>
    </xdr:to>
    <xdr:sp macro="" textlink="">
      <xdr:nvSpPr>
        <xdr:cNvPr id="2" name="TextBox 1"/>
        <xdr:cNvSpPr txBox="1"/>
      </xdr:nvSpPr>
      <xdr:spPr>
        <a:xfrm>
          <a:off x="4371975" y="66675"/>
          <a:ext cx="1104900" cy="1066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Enter  values in the yellow cells to generate a  torsion</a:t>
          </a:r>
          <a:r>
            <a:rPr lang="en-US" sz="1100" baseline="0"/>
            <a:t> spring </a:t>
          </a:r>
          <a:r>
            <a:rPr lang="en-US" sz="1100"/>
            <a:t>rate 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E1" sqref="E1"/>
    </sheetView>
  </sheetViews>
  <sheetFormatPr defaultRowHeight="15"/>
  <cols>
    <col min="1" max="1" width="13.140625" bestFit="1" customWidth="1"/>
    <col min="2" max="2" width="6.5703125" bestFit="1" customWidth="1"/>
    <col min="3" max="3" width="14.42578125" bestFit="1" customWidth="1"/>
    <col min="4" max="4" width="11.85546875" bestFit="1" customWidth="1"/>
    <col min="5" max="5" width="10.7109375" bestFit="1" customWidth="1"/>
    <col min="6" max="6" width="14.5703125" bestFit="1" customWidth="1"/>
    <col min="7" max="7" width="10.140625" bestFit="1" customWidth="1"/>
  </cols>
  <sheetData>
    <row r="1" spans="1:7">
      <c r="A1" s="6" t="s">
        <v>0</v>
      </c>
      <c r="B1" s="6"/>
      <c r="C1" s="6"/>
      <c r="D1" s="6"/>
      <c r="E1" s="4">
        <v>0.26250000000000001</v>
      </c>
      <c r="F1" t="s">
        <v>1</v>
      </c>
    </row>
    <row r="2" spans="1:7">
      <c r="A2" s="6" t="s">
        <v>13</v>
      </c>
      <c r="B2" s="6"/>
      <c r="C2" s="6"/>
      <c r="D2" s="6"/>
      <c r="E2" s="4">
        <v>2</v>
      </c>
      <c r="F2" t="s">
        <v>1</v>
      </c>
    </row>
    <row r="3" spans="1:7">
      <c r="A3" s="6" t="s">
        <v>2</v>
      </c>
      <c r="B3" s="6"/>
      <c r="C3" s="6"/>
      <c r="D3" s="6"/>
      <c r="E3" s="1"/>
      <c r="F3" t="s">
        <v>3</v>
      </c>
    </row>
    <row r="4" spans="1:7">
      <c r="A4" s="6" t="s">
        <v>4</v>
      </c>
      <c r="B4" s="6"/>
      <c r="C4" s="6"/>
      <c r="D4" s="6"/>
      <c r="E4" s="1">
        <f>Properties!C24</f>
        <v>0.41470889594241372</v>
      </c>
      <c r="F4" t="s">
        <v>5</v>
      </c>
    </row>
    <row r="5" spans="1:7">
      <c r="A5" s="6" t="s">
        <v>6</v>
      </c>
      <c r="B5" s="6"/>
      <c r="C5" s="6"/>
      <c r="D5" s="6"/>
      <c r="E5" s="4">
        <v>5</v>
      </c>
      <c r="F5" t="s">
        <v>7</v>
      </c>
    </row>
    <row r="6" spans="1:7">
      <c r="A6" s="6" t="s">
        <v>59</v>
      </c>
      <c r="B6" s="6"/>
      <c r="C6" s="6"/>
      <c r="D6" s="6"/>
      <c r="E6" s="5">
        <v>4</v>
      </c>
      <c r="F6" t="s">
        <v>1</v>
      </c>
    </row>
    <row r="8" spans="1:7" s="3" customFormat="1" ht="30.75" customHeight="1">
      <c r="A8" s="3" t="s">
        <v>8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61</v>
      </c>
      <c r="G8" s="3" t="s">
        <v>60</v>
      </c>
    </row>
    <row r="9" spans="1:7">
      <c r="A9">
        <v>17</v>
      </c>
      <c r="B9">
        <f>Properties!$C$23*Properties!$C$4*Properties!$C$3^4/(32*Properties!$C$2*(Chart!A9/Properties!$C$3-Properties!$C$7))</f>
        <v>98.253628895269827</v>
      </c>
      <c r="C9">
        <f>(Properties!$C$23*Properties!$C$3^3*Properties!$C$22)/(32*Chart!B9*Properties!$C$11)</f>
        <v>3.738917716683221</v>
      </c>
      <c r="D9">
        <f>A9*Properties!$C$24</f>
        <v>7.0500512310210333</v>
      </c>
      <c r="E9">
        <f>B9*Properties!$C$14/($E$6/2)</f>
        <v>368.45110835726183</v>
      </c>
      <c r="F9">
        <f>((32*B9*Properties!$C$14)/(Properties!$C$23*Properties!$C$3^3))/1000</f>
        <v>414.97545728687453</v>
      </c>
    </row>
    <row r="10" spans="1:7">
      <c r="A10">
        <v>18</v>
      </c>
      <c r="B10">
        <f>Properties!$C$23*Properties!$C$4*Properties!$C$3^4/(32*Properties!$C$2*(Chart!A10/Properties!$C$3-Properties!$C$7))</f>
        <v>92.365770983942795</v>
      </c>
      <c r="C10">
        <f>(Properties!$C$23*Properties!$C$3^3*Properties!$C$22)/(32*Chart!B10*Properties!$C$11)</f>
        <v>3.9772551010136259</v>
      </c>
      <c r="D10">
        <f>A10*Properties!$C$24</f>
        <v>7.4647601269634469</v>
      </c>
      <c r="E10">
        <f>B10*Properties!$C$14/($E$6/2)</f>
        <v>346.37164118978546</v>
      </c>
      <c r="F10">
        <f>((32*B10*Properties!$C$14)/(Properties!$C$23*Properties!$C$3^3))/1000</f>
        <v>390.10801415357867</v>
      </c>
    </row>
    <row r="11" spans="1:7">
      <c r="A11">
        <v>19</v>
      </c>
      <c r="B11">
        <f>Properties!$C$23*Properties!$C$4*Properties!$C$3^4/(32*Properties!$C$2*(Chart!A11/Properties!$C$3-Properties!$C$7))</f>
        <v>87.143677924779951</v>
      </c>
      <c r="C11">
        <f>(Properties!$C$23*Properties!$C$3^3*Properties!$C$22)/(32*Chart!B11*Properties!$C$11)</f>
        <v>4.2155924853440307</v>
      </c>
      <c r="D11">
        <f>A11*Properties!$C$24</f>
        <v>7.8794690229058606</v>
      </c>
      <c r="E11">
        <f>B11*Properties!$C$14/($E$6/2)</f>
        <v>326.78879221792482</v>
      </c>
      <c r="F11">
        <f>((32*B11*Properties!$C$14)/(Properties!$C$23*Properties!$C$3^3))/1000</f>
        <v>368.05243738164489</v>
      </c>
    </row>
    <row r="12" spans="1:7">
      <c r="A12">
        <v>20</v>
      </c>
      <c r="B12">
        <f>Properties!$C$23*Properties!$C$4*Properties!$C$3^4/(32*Properties!$C$2*(Chart!A12/Properties!$C$3-Properties!$C$7))</f>
        <v>82.480471079306781</v>
      </c>
      <c r="C12">
        <f>(Properties!$C$23*Properties!$C$3^3*Properties!$C$22)/(32*Chart!B12*Properties!$C$11)</f>
        <v>4.4539298696744352</v>
      </c>
      <c r="D12">
        <f>A12*Properties!$C$24</f>
        <v>8.2941779188482752</v>
      </c>
      <c r="E12">
        <f>B12*Properties!$C$14/($E$6/2)</f>
        <v>309.3017665474004</v>
      </c>
      <c r="F12">
        <f>((32*B12*Properties!$C$14)/(Properties!$C$23*Properties!$C$3^3))/1000</f>
        <v>348.35732367560371</v>
      </c>
    </row>
    <row r="13" spans="1:7">
      <c r="A13">
        <v>21</v>
      </c>
      <c r="B13">
        <f>Properties!$C$23*Properties!$C$4*Properties!$C$3^4/(32*Properties!$C$2*(Chart!A13/Properties!$C$3-Properties!$C$7))</f>
        <v>78.290986834008649</v>
      </c>
      <c r="C13">
        <f>(Properties!$C$23*Properties!$C$3^3*Properties!$C$22)/(32*Chart!B13*Properties!$C$11)</f>
        <v>4.6922672540048405</v>
      </c>
      <c r="D13">
        <f>A13*Properties!$C$24</f>
        <v>8.7088868147906879</v>
      </c>
      <c r="E13">
        <f>B13*Properties!$C$14/($E$6/2)</f>
        <v>293.59120062753243</v>
      </c>
      <c r="F13">
        <f>((32*B13*Properties!$C$14)/(Properties!$C$23*Properties!$C$3^3))/1000</f>
        <v>330.66298342541432</v>
      </c>
    </row>
    <row r="14" spans="1:7">
      <c r="A14">
        <v>22</v>
      </c>
      <c r="B14">
        <f>Properties!$C$23*Properties!$C$4*Properties!$C$3^4/(32*Properties!$C$2*(Chart!A14/Properties!$C$3-Properties!$C$7))</f>
        <v>74.50652825592968</v>
      </c>
      <c r="C14">
        <f>(Properties!$C$23*Properties!$C$3^3*Properties!$C$22)/(32*Chart!B14*Properties!$C$11)</f>
        <v>4.9306046383352449</v>
      </c>
      <c r="D14">
        <f>A14*Properties!$C$24</f>
        <v>9.1235957107331025</v>
      </c>
      <c r="E14">
        <f>B14*Properties!$C$14/($E$6/2)</f>
        <v>279.39948095973631</v>
      </c>
      <c r="F14">
        <f>((32*B14*Properties!$C$14)/(Properties!$C$23*Properties!$C$3^3))/1000</f>
        <v>314.67927425681421</v>
      </c>
    </row>
    <row r="15" spans="1:7">
      <c r="A15">
        <v>23</v>
      </c>
      <c r="B15">
        <f>Properties!$C$23*Properties!$C$4*Properties!$C$3^4/(32*Properties!$C$2*(Chart!A15/Properties!$C$3-Properties!$C$7))</f>
        <v>71.071068739806108</v>
      </c>
      <c r="C15">
        <f>(Properties!$C$23*Properties!$C$3^3*Properties!$C$22)/(32*Chart!B15*Properties!$C$11)</f>
        <v>5.1689420226656502</v>
      </c>
      <c r="D15">
        <f>A15*Properties!$C$24</f>
        <v>9.5383046066755153</v>
      </c>
      <c r="E15">
        <f>B15*Properties!$C$14/($E$6/2)</f>
        <v>266.5165077742729</v>
      </c>
      <c r="F15">
        <f>((32*B15*Properties!$C$14)/(Properties!$C$23*Properties!$C$3^3))/1000</f>
        <v>300.16956708647115</v>
      </c>
    </row>
    <row r="16" spans="1:7">
      <c r="A16">
        <v>24</v>
      </c>
      <c r="B16">
        <f>Properties!$C$23*Properties!$C$4*Properties!$C$3^4/(32*Properties!$C$2*(Chart!A16/Properties!$C$3-Properties!$C$7))</f>
        <v>67.938459649346342</v>
      </c>
      <c r="C16">
        <f>(Properties!$C$23*Properties!$C$3^3*Properties!$C$22)/(32*Chart!B16*Properties!$C$11)</f>
        <v>5.4072794069960537</v>
      </c>
      <c r="D16">
        <f>A16*Properties!$C$24</f>
        <v>9.9530135026179298</v>
      </c>
      <c r="E16">
        <f>B16*Properties!$C$14/($E$6/2)</f>
        <v>254.76922368504879</v>
      </c>
      <c r="F16">
        <f>((32*B16*Properties!$C$14)/(Properties!$C$23*Properties!$C$3^3))/1000</f>
        <v>286.93895255924383</v>
      </c>
    </row>
    <row r="17" spans="1:6">
      <c r="A17">
        <v>25</v>
      </c>
      <c r="B17">
        <f>Properties!$C$23*Properties!$C$4*Properties!$C$3^4/(32*Properties!$C$2*(Chart!A17/Properties!$C$3-Properties!$C$7))</f>
        <v>65.070345257817209</v>
      </c>
      <c r="C17">
        <f>(Properties!$C$23*Properties!$C$3^3*Properties!$C$22)/(32*Chart!B17*Properties!$C$11)</f>
        <v>5.645616791326459</v>
      </c>
      <c r="D17">
        <f>A17*Properties!$C$24</f>
        <v>10.367722398560343</v>
      </c>
      <c r="E17">
        <f>B17*Properties!$C$14/($E$6/2)</f>
        <v>244.01379471681454</v>
      </c>
      <c r="F17">
        <f>((32*B17*Properties!$C$14)/(Properties!$C$23*Properties!$C$3^3))/1000</f>
        <v>274.82543477310156</v>
      </c>
    </row>
    <row r="18" spans="1:6">
      <c r="A18">
        <v>26</v>
      </c>
      <c r="B18">
        <f>Properties!$C$23*Properties!$C$4*Properties!$C$3^4/(32*Properties!$C$2*(Chart!A18/Properties!$C$3-Properties!$C$7))</f>
        <v>62.434584437247416</v>
      </c>
      <c r="C18">
        <f>(Properties!$C$23*Properties!$C$3^3*Properties!$C$22)/(32*Chart!B18*Properties!$C$11)</f>
        <v>5.8839541756568616</v>
      </c>
      <c r="D18">
        <f>A18*Properties!$C$24</f>
        <v>10.782431294502757</v>
      </c>
      <c r="E18">
        <f>B18*Properties!$C$14/($E$6/2)</f>
        <v>234.12969163967782</v>
      </c>
      <c r="F18">
        <f>((32*B18*Properties!$C$14)/(Properties!$C$23*Properties!$C$3^3))/1000</f>
        <v>263.69326526330514</v>
      </c>
    </row>
    <row r="19" spans="1:6">
      <c r="A19">
        <v>27</v>
      </c>
      <c r="B19">
        <f>Properties!$C$23*Properties!$C$4*Properties!$C$3^4/(32*Properties!$C$2*(Chart!A19/Properties!$C$3-Properties!$C$7))</f>
        <v>60.004041004167213</v>
      </c>
      <c r="C19">
        <f>(Properties!$C$23*Properties!$C$3^3*Properties!$C$22)/(32*Chart!B19*Properties!$C$11)</f>
        <v>6.1222915599872678</v>
      </c>
      <c r="D19">
        <f>A19*Properties!$C$24</f>
        <v>11.19714019044517</v>
      </c>
      <c r="E19">
        <f>B19*Properties!$C$14/($E$6/2)</f>
        <v>225.01515376562705</v>
      </c>
      <c r="F19">
        <f>((32*B19*Properties!$C$14)/(Properties!$C$23*Properties!$C$3^3))/1000</f>
        <v>253.42783401217886</v>
      </c>
    </row>
    <row r="20" spans="1:6">
      <c r="A20">
        <v>28</v>
      </c>
      <c r="B20">
        <f>Properties!$C$23*Properties!$C$4*Properties!$C$3^4/(32*Properties!$C$2*(Chart!A20/Properties!$C$3-Properties!$C$7))</f>
        <v>57.755646025088346</v>
      </c>
      <c r="C20">
        <f>(Properties!$C$23*Properties!$C$3^3*Properties!$C$22)/(32*Chart!B20*Properties!$C$11)</f>
        <v>6.3606289443176722</v>
      </c>
      <c r="D20">
        <f>A20*Properties!$C$24</f>
        <v>11.611849086387585</v>
      </c>
      <c r="E20">
        <f>B20*Properties!$C$14/($E$6/2)</f>
        <v>216.58367259408129</v>
      </c>
      <c r="F20">
        <f>((32*B20*Properties!$C$14)/(Properties!$C$23*Properties!$C$3^3))/1000</f>
        <v>243.93170908432199</v>
      </c>
    </row>
    <row r="21" spans="1:6">
      <c r="A21">
        <v>29</v>
      </c>
      <c r="B21">
        <f>Properties!$C$23*Properties!$C$4*Properties!$C$3^4/(32*Properties!$C$2*(Chart!A21/Properties!$C$3-Properties!$C$7))</f>
        <v>55.669663324407956</v>
      </c>
      <c r="C21">
        <f>(Properties!$C$23*Properties!$C$3^3*Properties!$C$22)/(32*Chart!B21*Properties!$C$11)</f>
        <v>6.5989663286480766</v>
      </c>
      <c r="D21">
        <f>A21*Properties!$C$24</f>
        <v>12.026557982329997</v>
      </c>
      <c r="E21">
        <f>B21*Properties!$C$14/($E$6/2)</f>
        <v>208.76123746652985</v>
      </c>
      <c r="F21">
        <f>((32*B21*Properties!$C$14)/(Properties!$C$23*Properties!$C$3^3))/1000</f>
        <v>235.12153448985444</v>
      </c>
    </row>
    <row r="22" spans="1:6">
      <c r="A22">
        <v>30</v>
      </c>
      <c r="B22">
        <f>Properties!$C$23*Properties!$C$4*Properties!$C$3^4/(32*Properties!$C$2*(Chart!A22/Properties!$C$3-Properties!$C$7))</f>
        <v>53.729108611574567</v>
      </c>
      <c r="C22">
        <f>(Properties!$C$23*Properties!$C$3^3*Properties!$C$22)/(32*Chart!B22*Properties!$C$11)</f>
        <v>6.8373037129784811</v>
      </c>
      <c r="D22">
        <f>A22*Properties!$C$24</f>
        <v>12.441266878272412</v>
      </c>
      <c r="E22">
        <f>B22*Properties!$C$14/($E$6/2)</f>
        <v>201.48415729340462</v>
      </c>
      <c r="F22">
        <f>((32*B22*Properties!$C$14)/(Properties!$C$23*Properties!$C$3^3))/1000</f>
        <v>226.92557686057847</v>
      </c>
    </row>
    <row r="23" spans="1:6">
      <c r="A23">
        <v>31</v>
      </c>
      <c r="B23">
        <f>Properties!$C$23*Properties!$C$4*Properties!$C$3^4/(32*Properties!$C$2*(Chart!A23/Properties!$C$3-Properties!$C$7))</f>
        <v>51.919286005711001</v>
      </c>
      <c r="C23">
        <f>(Properties!$C$23*Properties!$C$3^3*Properties!$C$22)/(32*Chart!B23*Properties!$C$11)</f>
        <v>7.0756410973088855</v>
      </c>
      <c r="D23">
        <f>A23*Properties!$C$24</f>
        <v>12.855975774214825</v>
      </c>
      <c r="E23">
        <f>B23*Properties!$C$14/($E$6/2)</f>
        <v>194.69732252141625</v>
      </c>
      <c r="F23">
        <f>((32*B23*Properties!$C$14)/(Properties!$C$23*Properties!$C$3^3))/1000</f>
        <v>219.28176795580106</v>
      </c>
    </row>
    <row r="24" spans="1:6">
      <c r="A24">
        <v>32</v>
      </c>
      <c r="B24">
        <f>Properties!$C$23*Properties!$C$4*Properties!$C$3^4/(32*Properties!$C$2*(Chart!A24/Properties!$C$3-Properties!$C$7))</f>
        <v>50.227415178640989</v>
      </c>
      <c r="C24">
        <f>(Properties!$C$23*Properties!$C$3^3*Properties!$C$22)/(32*Chart!B24*Properties!$C$11)</f>
        <v>7.3139784816392899</v>
      </c>
      <c r="D24">
        <f>A24*Properties!$C$24</f>
        <v>13.270684670157239</v>
      </c>
      <c r="E24">
        <f>B24*Properties!$C$14/($E$6/2)</f>
        <v>188.35280691990371</v>
      </c>
      <c r="F24">
        <f>((32*B24*Properties!$C$14)/(Properties!$C$23*Properties!$C$3^3))/1000</f>
        <v>212.1361298961416</v>
      </c>
    </row>
    <row r="25" spans="1:6">
      <c r="A25">
        <v>33</v>
      </c>
      <c r="B25">
        <f>Properties!$C$23*Properties!$C$4*Properties!$C$3^4/(32*Properties!$C$2*(Chart!A25/Properties!$C$3-Properties!$C$7))</f>
        <v>48.642329098052713</v>
      </c>
      <c r="C25">
        <f>(Properties!$C$23*Properties!$C$3^3*Properties!$C$22)/(32*Chart!B25*Properties!$C$11)</f>
        <v>7.5523158659696943</v>
      </c>
      <c r="D25">
        <f>A25*Properties!$C$24</f>
        <v>13.685393566099654</v>
      </c>
      <c r="E25">
        <f>B25*Properties!$C$14/($E$6/2)</f>
        <v>182.40873411769766</v>
      </c>
      <c r="F25">
        <f>((32*B25*Properties!$C$14)/(Properties!$C$23*Properties!$C$3^3))/1000</f>
        <v>205.44149857792013</v>
      </c>
    </row>
    <row r="26" spans="1:6">
      <c r="A26">
        <v>34</v>
      </c>
      <c r="B26">
        <f>Properties!$C$23*Properties!$C$4*Properties!$C$3^4/(32*Properties!$C$2*(Chart!A26/Properties!$C$3-Properties!$C$7))</f>
        <v>47.15422725184078</v>
      </c>
      <c r="C26">
        <f>(Properties!$C$23*Properties!$C$3^3*Properties!$C$22)/(32*Chart!B26*Properties!$C$11)</f>
        <v>7.7906532503000978</v>
      </c>
      <c r="D26">
        <f>A26*Properties!$C$24</f>
        <v>14.100102462042067</v>
      </c>
      <c r="E26">
        <f>B26*Properties!$C$14/($E$6/2)</f>
        <v>176.82835219440292</v>
      </c>
      <c r="F26">
        <f>((32*B26*Properties!$C$14)/(Properties!$C$23*Properties!$C$3^3))/1000</f>
        <v>199.15648141301247</v>
      </c>
    </row>
    <row r="27" spans="1:6">
      <c r="A27">
        <v>35</v>
      </c>
      <c r="B27">
        <f>Properties!$C$23*Properties!$C$4*Properties!$C$3^4/(32*Properties!$C$2*(Chart!A27/Properties!$C$3-Properties!$C$7))</f>
        <v>45.754472825069996</v>
      </c>
      <c r="C27">
        <f>(Properties!$C$23*Properties!$C$3^3*Properties!$C$22)/(32*Chart!B27*Properties!$C$11)</f>
        <v>8.0289906346305031</v>
      </c>
      <c r="D27">
        <f>A27*Properties!$C$24</f>
        <v>14.514811357984481</v>
      </c>
      <c r="E27">
        <f>B27*Properties!$C$14/($E$6/2)</f>
        <v>171.57927309401248</v>
      </c>
      <c r="F27">
        <f>((32*B27*Properties!$C$14)/(Properties!$C$23*Properties!$C$3^3))/1000</f>
        <v>193.24460070316422</v>
      </c>
    </row>
    <row r="28" spans="1:6">
      <c r="A28">
        <v>36</v>
      </c>
      <c r="B28">
        <f>Properties!$C$23*Properties!$C$4*Properties!$C$3^4/(32*Properties!$C$2*(Chart!A28/Properties!$C$3-Properties!$C$7))</f>
        <v>44.435424959842749</v>
      </c>
      <c r="C28">
        <f>(Properties!$C$23*Properties!$C$3^3*Properties!$C$22)/(32*Chart!B28*Properties!$C$11)</f>
        <v>8.2673280189609084</v>
      </c>
      <c r="D28">
        <f>A28*Properties!$C$24</f>
        <v>14.929520253926894</v>
      </c>
      <c r="E28">
        <f>B28*Properties!$C$14/($E$6/2)</f>
        <v>166.63284359941031</v>
      </c>
      <c r="F28">
        <f>((32*B28*Properties!$C$14)/(Properties!$C$23*Properties!$C$3^3))/1000</f>
        <v>187.67358518739732</v>
      </c>
    </row>
    <row r="29" spans="1:6">
      <c r="A29">
        <v>37</v>
      </c>
      <c r="B29">
        <f>Properties!$C$23*Properties!$C$4*Properties!$C$3^4/(32*Properties!$C$2*(Chart!A29/Properties!$C$3-Properties!$C$7))</f>
        <v>43.190299216659767</v>
      </c>
      <c r="C29">
        <f>(Properties!$C$23*Properties!$C$3^3*Properties!$C$22)/(32*Chart!B29*Properties!$C$11)</f>
        <v>8.5056654032913119</v>
      </c>
      <c r="D29">
        <f>A29*Properties!$C$24</f>
        <v>15.344229149869308</v>
      </c>
      <c r="E29">
        <f>B29*Properties!$C$14/($E$6/2)</f>
        <v>161.96362206247412</v>
      </c>
      <c r="F29">
        <f>((32*B29*Properties!$C$14)/(Properties!$C$23*Properties!$C$3^3))/1000</f>
        <v>182.41478069878372</v>
      </c>
    </row>
    <row r="30" spans="1:6">
      <c r="A30">
        <v>38</v>
      </c>
      <c r="B30">
        <f>Properties!$C$23*Properties!$C$4*Properties!$C$3^4/(32*Properties!$C$2*(Chart!A30/Properties!$C$3-Properties!$C$7))</f>
        <v>42.013050856410096</v>
      </c>
      <c r="C30">
        <f>(Properties!$C$23*Properties!$C$3^3*Properties!$C$22)/(32*Chart!B30*Properties!$C$11)</f>
        <v>8.7440027876217155</v>
      </c>
      <c r="D30">
        <f>A30*Properties!$C$24</f>
        <v>15.758938045811721</v>
      </c>
      <c r="E30">
        <f>B30*Properties!$C$14/($E$6/2)</f>
        <v>157.54894071153785</v>
      </c>
      <c r="F30">
        <f>((32*B30*Properties!$C$14)/(Properties!$C$23*Properties!$C$3^3))/1000</f>
        <v>177.44265720443869</v>
      </c>
    </row>
    <row r="31" spans="1:6">
      <c r="A31">
        <v>39</v>
      </c>
      <c r="B31">
        <f>Properties!$C$23*Properties!$C$4*Properties!$C$3^4/(32*Properties!$C$2*(Chart!A31/Properties!$C$3-Properties!$C$7))</f>
        <v>40.898276704332886</v>
      </c>
      <c r="C31">
        <f>(Properties!$C$23*Properties!$C$3^3*Properties!$C$22)/(32*Chart!B31*Properties!$C$11)</f>
        <v>8.9823401719521208</v>
      </c>
      <c r="D31">
        <f>A31*Properties!$C$24</f>
        <v>16.173646941754136</v>
      </c>
      <c r="E31">
        <f>B31*Properties!$C$14/($E$6/2)</f>
        <v>153.36853764124834</v>
      </c>
      <c r="F31">
        <f>((32*B31*Properties!$C$14)/(Properties!$C$23*Properties!$C$3^3))/1000</f>
        <v>172.73439432670904</v>
      </c>
    </row>
    <row r="32" spans="1:6">
      <c r="A32">
        <v>40</v>
      </c>
      <c r="B32">
        <f>Properties!$C$23*Properties!$C$4*Properties!$C$3^4/(32*Properties!$C$2*(Chart!A32/Properties!$C$3-Properties!$C$7))</f>
        <v>39.841132233784698</v>
      </c>
      <c r="C32">
        <f>(Properties!$C$23*Properties!$C$3^3*Properties!$C$22)/(32*Chart!B32*Properties!$C$11)</f>
        <v>9.2206775562825261</v>
      </c>
      <c r="D32">
        <f>A32*Properties!$C$24</f>
        <v>16.58835583769655</v>
      </c>
      <c r="E32">
        <f>B32*Properties!$C$14/($E$6/2)</f>
        <v>149.40424587669261</v>
      </c>
      <c r="F32">
        <f>((32*B32*Properties!$C$14)/(Properties!$C$23*Properties!$C$3^3))/1000</f>
        <v>168.2695311454047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E22" sqref="E22"/>
    </sheetView>
  </sheetViews>
  <sheetFormatPr defaultRowHeight="15"/>
  <cols>
    <col min="1" max="1" width="38.85546875" bestFit="1" customWidth="1"/>
    <col min="2" max="2" width="47.42578125" bestFit="1" customWidth="1"/>
    <col min="5" max="5" width="12" bestFit="1" customWidth="1"/>
  </cols>
  <sheetData>
    <row r="1" spans="1:3" s="2" customFormat="1">
      <c r="A1" s="2" t="s">
        <v>14</v>
      </c>
      <c r="B1" s="2" t="s">
        <v>15</v>
      </c>
      <c r="C1" s="2" t="s">
        <v>46</v>
      </c>
    </row>
    <row r="2" spans="1:3">
      <c r="A2" t="s">
        <v>16</v>
      </c>
      <c r="B2" t="s">
        <v>17</v>
      </c>
      <c r="C2">
        <f>Chart!E1+Chart!E2</f>
        <v>2.2625000000000002</v>
      </c>
    </row>
    <row r="3" spans="1:3">
      <c r="A3" t="s">
        <v>18</v>
      </c>
      <c r="B3" t="s">
        <v>19</v>
      </c>
      <c r="C3">
        <f>Chart!E1</f>
        <v>0.26250000000000001</v>
      </c>
    </row>
    <row r="4" spans="1:3">
      <c r="A4" t="s">
        <v>20</v>
      </c>
      <c r="B4" t="s">
        <v>21</v>
      </c>
      <c r="C4">
        <f>28.5*10^6</f>
        <v>28500000</v>
      </c>
    </row>
    <row r="5" spans="1:3">
      <c r="A5" t="s">
        <v>22</v>
      </c>
      <c r="B5" t="s">
        <v>23</v>
      </c>
      <c r="C5">
        <v>0.28299999999999997</v>
      </c>
    </row>
    <row r="6" spans="1:3">
      <c r="A6" t="s">
        <v>24</v>
      </c>
      <c r="B6" t="s">
        <v>25</v>
      </c>
    </row>
    <row r="7" spans="1:3">
      <c r="A7" t="s">
        <v>26</v>
      </c>
      <c r="B7" t="s">
        <v>27</v>
      </c>
      <c r="C7">
        <f>Chart!E5</f>
        <v>5</v>
      </c>
    </row>
    <row r="8" spans="1:3">
      <c r="A8" t="s">
        <v>28</v>
      </c>
      <c r="B8" t="s">
        <v>29</v>
      </c>
      <c r="C8">
        <f>C2/C3</f>
        <v>8.6190476190476186</v>
      </c>
    </row>
    <row r="9" spans="1:3">
      <c r="A9" t="s">
        <v>30</v>
      </c>
      <c r="B9" t="s">
        <v>31</v>
      </c>
    </row>
    <row r="10" spans="1:3">
      <c r="A10" t="s">
        <v>32</v>
      </c>
      <c r="B10" t="s">
        <v>33</v>
      </c>
    </row>
    <row r="11" spans="1:3">
      <c r="A11" t="s">
        <v>34</v>
      </c>
      <c r="B11" t="s">
        <v>35</v>
      </c>
      <c r="C11">
        <f xml:space="preserve"> (4*C8-1)/(4*C8-4) + 0.615/C8</f>
        <v>1.169791091160221</v>
      </c>
    </row>
    <row r="12" spans="1:3">
      <c r="A12" t="s">
        <v>36</v>
      </c>
      <c r="B12" t="s">
        <v>37</v>
      </c>
    </row>
    <row r="13" spans="1:3">
      <c r="A13" t="s">
        <v>38</v>
      </c>
      <c r="B13" t="s">
        <v>54</v>
      </c>
    </row>
    <row r="14" spans="1:3">
      <c r="A14" t="s">
        <v>39</v>
      </c>
      <c r="B14" t="s">
        <v>40</v>
      </c>
      <c r="C14">
        <v>7.5</v>
      </c>
    </row>
    <row r="15" spans="1:3">
      <c r="A15" t="s">
        <v>41</v>
      </c>
      <c r="B15" t="s">
        <v>42</v>
      </c>
    </row>
    <row r="16" spans="1:3">
      <c r="A16" t="s">
        <v>43</v>
      </c>
      <c r="B16" t="s">
        <v>55</v>
      </c>
    </row>
    <row r="17" spans="1:3">
      <c r="A17" t="s">
        <v>44</v>
      </c>
      <c r="B17" t="s">
        <v>45</v>
      </c>
    </row>
    <row r="18" spans="1:3">
      <c r="A18" t="s">
        <v>56</v>
      </c>
      <c r="B18" t="s">
        <v>47</v>
      </c>
    </row>
    <row r="19" spans="1:3">
      <c r="B19" t="s">
        <v>48</v>
      </c>
    </row>
    <row r="20" spans="1:3">
      <c r="B20" t="s">
        <v>49</v>
      </c>
    </row>
    <row r="21" spans="1:3">
      <c r="B21" t="s">
        <v>50</v>
      </c>
    </row>
    <row r="22" spans="1:3">
      <c r="A22" t="s">
        <v>57</v>
      </c>
      <c r="B22" t="s">
        <v>58</v>
      </c>
      <c r="C22">
        <v>242000</v>
      </c>
    </row>
    <row r="23" spans="1:3">
      <c r="A23" t="s">
        <v>51</v>
      </c>
      <c r="B23" t="s">
        <v>52</v>
      </c>
      <c r="C23">
        <v>3.1415899999999999</v>
      </c>
    </row>
    <row r="24" spans="1:3">
      <c r="A24" t="s">
        <v>53</v>
      </c>
      <c r="C24">
        <f>Properties!C5/Properties!C3*Properties!C23*Properties!C2*Properties!C23*Properties!C3^2/4</f>
        <v>0.41470889594241372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Properties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Franske</dc:creator>
  <cp:lastModifiedBy>Ben Franske</cp:lastModifiedBy>
  <dcterms:created xsi:type="dcterms:W3CDTF">2011-09-05T02:03:05Z</dcterms:created>
  <dcterms:modified xsi:type="dcterms:W3CDTF">2011-09-13T15:43:01Z</dcterms:modified>
</cp:coreProperties>
</file>